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<sst xmlns="http://schemas.openxmlformats.org/spreadsheetml/2006/main" count="23" uniqueCount="23">
  <si>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basic empty weight</t>
  </si>
  <si>
    <t>left front seat</t>
  </si>
  <si>
    <t>right front seat</t>
  </si>
  <si>
    <t>left rear seat</t>
  </si>
  <si>
    <t>right rear seat</t>
  </si>
  <si>
    <t>Maximum Weight</t>
  </si>
  <si>
    <t xml:space="preserve"> </t>
  </si>
  <si>
    <t>Item</t>
  </si>
  <si>
    <t>moment/1000</t>
  </si>
  <si>
    <t>computed fuel weight</t>
  </si>
  <si>
    <t>fuel in gallons</t>
  </si>
  <si>
    <t>Totals:</t>
  </si>
  <si>
    <t>weight (lbs)</t>
  </si>
  <si>
    <t>arm (inches)</t>
  </si>
  <si>
    <t xml:space="preserve">baggage </t>
  </si>
  <si>
    <t>Center of Gravity Range and Weight</t>
  </si>
  <si>
    <r>
      <t>Enter the values shown in</t>
    </r>
    <r>
      <rPr>
        <b/>
        <sz val="12"/>
        <color indexed="12"/>
        <rFont val="Arial"/>
        <family val="2"/>
      </rPr>
      <t xml:space="preserve"> blue</t>
    </r>
    <r>
      <rPr>
        <b/>
        <sz val="12"/>
        <rFont val="Arial"/>
        <family val="2"/>
      </rPr>
      <t xml:space="preserve"> below:</t>
    </r>
  </si>
  <si>
    <t>This spreadsheet is intended as an aid to pre-flight planning only. Verify all results before flying</t>
  </si>
  <si>
    <t>Useful Load</t>
  </si>
  <si>
    <t>Useful Load with full fuel</t>
  </si>
  <si>
    <t>Load Remaining</t>
  </si>
  <si>
    <t>chart data 03/16/2018</t>
  </si>
  <si>
    <r>
      <t xml:space="preserve">N5928E C-172 D2J   </t>
    </r>
    <r>
      <rPr>
        <b/>
        <i/>
        <sz val="9"/>
        <rFont val="Arial"/>
        <family val="2"/>
      </rPr>
      <t>(note: includes 100# MGW increase per STC)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</si>
</sst>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4" xfId="0" applyFont="1" applyBorder="1" applyAlignment="1" applyProtection="1">
      <alignment horizontal="center"/>
      <protection locked="0"/>
    </xf>
    <xf numFmtId="0" fontId="1" fillId="33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1" xfId="0" applyFont="1" applyBorder="1" applyAlignment="1">
      <alignment/>
    </xf>
    <xf numFmtId="0" fontId="7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8" fillId="34" borderId="14" xfId="0" applyFont="1" applyFill="1" applyBorder="1" applyAlignment="1">
      <alignment/>
    </xf>
    <xf numFmtId="0" fontId="5" fillId="0" borderId="14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55"/>
          <c:h val="0.95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Sheet1!$N$9:$N$15</c:f>
              <c:numCache/>
            </c:numRef>
          </c:xVal>
          <c:yVal>
            <c:numRef>
              <c:f>Sheet1!$M$9:$M$15</c:f>
              <c:numCache/>
            </c:numRef>
          </c:yVal>
          <c:smooth val="0"/>
        </c:ser>
        <c:axId val="10637070"/>
        <c:axId val="28624767"/>
      </c:scatterChart>
      <c:valAx>
        <c:axId val="10637070"/>
        <c:scaling>
          <c:orientation val="minMax"/>
          <c:max val="48"/>
          <c:min val="34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4767"/>
        <c:crossesAt val="1200"/>
        <c:crossBetween val="midCat"/>
        <c:dispUnits/>
        <c:majorUnit val="1"/>
        <c:minorUnit val="1"/>
      </c:valAx>
      <c:valAx>
        <c:axId val="28624767"/>
        <c:scaling>
          <c:orientation val="minMax"/>
          <c:max val="2500"/>
          <c:min val="1400"/>
        </c:scaling>
        <c:axPos val="l"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7070"/>
        <c:crossesAt val="34"/>
        <c:crossBetween val="midCat"/>
        <c:dispUnits/>
        <c:majorUnit val="100"/>
        <c:minorUnit val="100"/>
      </c:valAx>
      <c:spPr>
        <a:solidFill>
          <a:srgbClr val="C0C0C0"/>
        </a:solidFill>
        <a:ln w="3175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21</xdr:row>
      <xdr:rowOff>19050</xdr:rowOff>
    </xdr:from>
    <xdr:to>
      <xdr:col>9</xdr:col>
      <xdr:colOff>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600075" y="3857625"/>
        <a:ext cx="59721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32</xdr:row>
      <xdr:rowOff>104775</xdr:rowOff>
    </xdr:from>
    <xdr:to>
      <xdr:col>2</xdr:col>
      <xdr:colOff>276225</xdr:colOff>
      <xdr:row>44</xdr:row>
      <xdr:rowOff>47625</xdr:rowOff>
    </xdr:to>
    <xdr:sp>
      <xdr:nvSpPr>
        <xdr:cNvPr id="2" name="Line 18"/>
        <xdr:cNvSpPr>
          <a:spLocks/>
        </xdr:cNvSpPr>
      </xdr:nvSpPr>
      <xdr:spPr>
        <a:xfrm flipH="1" flipV="1">
          <a:off x="1495425" y="5724525"/>
          <a:ext cx="0" cy="18859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24</xdr:row>
      <xdr:rowOff>19050</xdr:rowOff>
    </xdr:from>
    <xdr:to>
      <xdr:col>4</xdr:col>
      <xdr:colOff>342900</xdr:colOff>
      <xdr:row>32</xdr:row>
      <xdr:rowOff>114300</xdr:rowOff>
    </xdr:to>
    <xdr:sp>
      <xdr:nvSpPr>
        <xdr:cNvPr id="3" name="Line 23"/>
        <xdr:cNvSpPr>
          <a:spLocks/>
        </xdr:cNvSpPr>
      </xdr:nvSpPr>
      <xdr:spPr>
        <a:xfrm flipH="1">
          <a:off x="1485900" y="4343400"/>
          <a:ext cx="1724025" cy="13906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24</xdr:row>
      <xdr:rowOff>9525</xdr:rowOff>
    </xdr:from>
    <xdr:to>
      <xdr:col>8</xdr:col>
      <xdr:colOff>142875</xdr:colOff>
      <xdr:row>24</xdr:row>
      <xdr:rowOff>19050</xdr:rowOff>
    </xdr:to>
    <xdr:sp>
      <xdr:nvSpPr>
        <xdr:cNvPr id="4" name="Line 24"/>
        <xdr:cNvSpPr>
          <a:spLocks/>
        </xdr:cNvSpPr>
      </xdr:nvSpPr>
      <xdr:spPr>
        <a:xfrm flipH="1">
          <a:off x="3219450" y="4333875"/>
          <a:ext cx="2886075" cy="95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23</xdr:row>
      <xdr:rowOff>161925</xdr:rowOff>
    </xdr:from>
    <xdr:to>
      <xdr:col>8</xdr:col>
      <xdr:colOff>161925</xdr:colOff>
      <xdr:row>44</xdr:row>
      <xdr:rowOff>9525</xdr:rowOff>
    </xdr:to>
    <xdr:sp>
      <xdr:nvSpPr>
        <xdr:cNvPr id="5" name="Line 26"/>
        <xdr:cNvSpPr>
          <a:spLocks/>
        </xdr:cNvSpPr>
      </xdr:nvSpPr>
      <xdr:spPr>
        <a:xfrm flipH="1" flipV="1">
          <a:off x="6105525" y="4324350"/>
          <a:ext cx="19050" cy="32480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3" max="3" width="17.140625" style="0" customWidth="1"/>
    <col min="4" max="4" width="7.57421875" style="0" customWidth="1"/>
    <col min="5" max="5" width="11.421875" style="0" customWidth="1"/>
    <col min="6" max="6" width="12.28125" style="0" customWidth="1"/>
    <col min="7" max="7" width="13.57421875" style="0" customWidth="1"/>
  </cols>
  <sheetData>
    <row r="1" ht="13.5" thickBot="1"/>
    <row r="2" spans="3:7" ht="16.5" thickBot="1">
      <c r="C2" s="39" t="s">
        <v>22</v>
      </c>
      <c r="D2" s="40"/>
      <c r="E2" s="40"/>
      <c r="F2" s="40"/>
      <c r="G2" s="41"/>
    </row>
    <row r="3" ht="13.5" thickBot="1"/>
    <row r="4" spans="3:8" ht="16.5" thickBot="1">
      <c r="C4" s="6" t="s">
        <v>16</v>
      </c>
      <c r="D4" s="7"/>
      <c r="E4" s="9"/>
      <c r="F4" s="1"/>
      <c r="G4" s="3"/>
      <c r="H4" s="3"/>
    </row>
    <row r="5" spans="3:11" ht="13.5" thickBot="1">
      <c r="C5" s="4"/>
      <c r="K5" s="3"/>
    </row>
    <row r="6" spans="3:15" ht="13.5" thickBot="1">
      <c r="C6" s="20" t="s">
        <v>7</v>
      </c>
      <c r="D6" s="21"/>
      <c r="E6" s="17" t="s">
        <v>12</v>
      </c>
      <c r="F6" s="17" t="s">
        <v>13</v>
      </c>
      <c r="G6" s="2" t="s">
        <v>8</v>
      </c>
      <c r="H6" s="30"/>
      <c r="I6" s="30"/>
      <c r="J6" s="31" t="s">
        <v>18</v>
      </c>
      <c r="K6" s="32">
        <f>E7-E8</f>
        <v>894.5999999999999</v>
      </c>
      <c r="M6" s="33"/>
      <c r="N6" s="33"/>
      <c r="O6" s="33"/>
    </row>
    <row r="7" spans="3:15" ht="13.5" thickBot="1">
      <c r="C7" s="22" t="s">
        <v>5</v>
      </c>
      <c r="D7" s="1"/>
      <c r="E7" s="14">
        <v>2400</v>
      </c>
      <c r="F7" s="24"/>
      <c r="G7" s="26"/>
      <c r="H7" s="30"/>
      <c r="I7" s="30"/>
      <c r="J7" s="31" t="s">
        <v>19</v>
      </c>
      <c r="K7" s="32">
        <f>K6-(6*40)</f>
        <v>654.5999999999999</v>
      </c>
      <c r="M7" s="33"/>
      <c r="N7" s="33"/>
      <c r="O7" s="33"/>
    </row>
    <row r="8" spans="3:15" ht="13.5" thickBot="1">
      <c r="C8" s="22" t="s">
        <v>0</v>
      </c>
      <c r="D8" s="1"/>
      <c r="E8" s="14">
        <v>1505.4</v>
      </c>
      <c r="F8" s="19">
        <v>38.64</v>
      </c>
      <c r="G8" s="19">
        <f>+E8*F8/1000</f>
        <v>58.168656000000006</v>
      </c>
      <c r="J8" s="31" t="s">
        <v>20</v>
      </c>
      <c r="K8" s="32">
        <f>E7-E16</f>
        <v>654.5999999999999</v>
      </c>
      <c r="M8" s="33"/>
      <c r="N8" s="33"/>
      <c r="O8" s="33"/>
    </row>
    <row r="9" spans="3:15" ht="13.5" thickBot="1">
      <c r="C9" s="10" t="s">
        <v>10</v>
      </c>
      <c r="D9" s="16">
        <v>40</v>
      </c>
      <c r="E9" s="23">
        <f>IF(D9&gt;40,"Max fuel = 40","")</f>
      </c>
      <c r="F9" s="25"/>
      <c r="G9" s="27"/>
      <c r="M9" s="34">
        <f>E8</f>
        <v>1505.4</v>
      </c>
      <c r="N9" s="35">
        <f>F8</f>
        <v>38.64</v>
      </c>
      <c r="O9" s="33"/>
    </row>
    <row r="10" spans="1:15" ht="13.5" thickBot="1">
      <c r="A10" t="s">
        <v>6</v>
      </c>
      <c r="C10" s="22" t="s">
        <v>9</v>
      </c>
      <c r="D10" s="1"/>
      <c r="E10" s="14">
        <f>+D9*6</f>
        <v>240</v>
      </c>
      <c r="F10" s="14">
        <v>48</v>
      </c>
      <c r="G10" s="14">
        <f aca="true" t="shared" si="0" ref="G10:G15">+E10*F10/1000</f>
        <v>11.52</v>
      </c>
      <c r="I10" s="30"/>
      <c r="M10" s="34">
        <f>SUM(E8:E10)</f>
        <v>1745.4</v>
      </c>
      <c r="N10" s="35">
        <f>(SUM(G8:G10)/M10)*1000</f>
        <v>39.92704022000688</v>
      </c>
      <c r="O10" s="33"/>
    </row>
    <row r="11" spans="3:15" ht="13.5" thickBot="1">
      <c r="C11" s="22" t="s">
        <v>1</v>
      </c>
      <c r="D11" s="1"/>
      <c r="E11" s="29">
        <v>0</v>
      </c>
      <c r="F11" s="14">
        <v>37</v>
      </c>
      <c r="G11" s="14">
        <f t="shared" si="0"/>
        <v>0</v>
      </c>
      <c r="M11" s="34">
        <f>SUM(E8:E11)</f>
        <v>1745.4</v>
      </c>
      <c r="N11" s="35">
        <f>(SUM(G8:G11)/M11)*1000</f>
        <v>39.92704022000688</v>
      </c>
      <c r="O11" s="33"/>
    </row>
    <row r="12" spans="3:15" ht="13.5" thickBot="1">
      <c r="C12" s="22" t="s">
        <v>2</v>
      </c>
      <c r="D12" s="1"/>
      <c r="E12" s="29">
        <v>0</v>
      </c>
      <c r="F12" s="14">
        <v>37</v>
      </c>
      <c r="G12" s="14">
        <f t="shared" si="0"/>
        <v>0</v>
      </c>
      <c r="M12" s="34">
        <f>SUM(E8:E12)</f>
        <v>1745.4</v>
      </c>
      <c r="N12" s="35">
        <f>(SUM(G8:G12)/M12)*1000</f>
        <v>39.92704022000688</v>
      </c>
      <c r="O12" s="33"/>
    </row>
    <row r="13" spans="3:15" ht="13.5" thickBot="1">
      <c r="C13" s="22" t="s">
        <v>3</v>
      </c>
      <c r="D13" s="1"/>
      <c r="E13" s="29">
        <v>0</v>
      </c>
      <c r="F13" s="14">
        <v>73</v>
      </c>
      <c r="G13" s="14">
        <f t="shared" si="0"/>
        <v>0</v>
      </c>
      <c r="M13" s="34">
        <f>SUM(E8:E13)</f>
        <v>1745.4</v>
      </c>
      <c r="N13" s="35">
        <f>(SUM(G8:G13)/M13)*1000</f>
        <v>39.92704022000688</v>
      </c>
      <c r="O13" s="33"/>
    </row>
    <row r="14" spans="3:15" ht="13.5" thickBot="1">
      <c r="C14" s="22" t="s">
        <v>4</v>
      </c>
      <c r="D14" s="1"/>
      <c r="E14" s="29">
        <v>0</v>
      </c>
      <c r="F14" s="14">
        <v>73</v>
      </c>
      <c r="G14" s="14">
        <f t="shared" si="0"/>
        <v>0</v>
      </c>
      <c r="M14" s="34">
        <f>SUM(E8:E14)</f>
        <v>1745.4</v>
      </c>
      <c r="N14" s="35">
        <f>(SUM(G8:G14)/M14)*1000</f>
        <v>39.92704022000688</v>
      </c>
      <c r="O14" s="33"/>
    </row>
    <row r="15" spans="3:15" ht="13.5" thickBot="1">
      <c r="C15" s="22" t="s">
        <v>14</v>
      </c>
      <c r="D15" s="1"/>
      <c r="E15" s="29">
        <v>0</v>
      </c>
      <c r="F15" s="14">
        <v>95</v>
      </c>
      <c r="G15" s="14">
        <f t="shared" si="0"/>
        <v>0</v>
      </c>
      <c r="M15" s="34">
        <f>SUM(E8:E15)</f>
        <v>1745.4</v>
      </c>
      <c r="N15" s="35">
        <f>(SUM(G8:G15)/M15)*1000</f>
        <v>39.92704022000688</v>
      </c>
      <c r="O15" s="33"/>
    </row>
    <row r="16" spans="3:15" ht="13.5" thickBot="1">
      <c r="C16" s="28" t="s">
        <v>21</v>
      </c>
      <c r="D16" s="18" t="s">
        <v>11</v>
      </c>
      <c r="E16" s="14">
        <f>SUM(E8:E15)</f>
        <v>1745.4</v>
      </c>
      <c r="F16" s="19">
        <f>+G16/+E16*1000</f>
        <v>39.92704022000688</v>
      </c>
      <c r="G16" s="11">
        <f>SUM(G8:G15)</f>
        <v>69.68865600000001</v>
      </c>
      <c r="M16" s="33"/>
      <c r="N16" s="33"/>
      <c r="O16" s="33"/>
    </row>
    <row r="17" spans="3:15" ht="12.75">
      <c r="C17" s="13">
        <f>IF(+E16&gt;2400,"WARNING over max gross","")</f>
      </c>
      <c r="D17" s="13"/>
      <c r="E17" s="13">
        <f>IF(+E16&gt;2400,+E16-2400,"")</f>
      </c>
      <c r="F17" s="5"/>
      <c r="G17" s="5"/>
      <c r="M17" s="33"/>
      <c r="N17" s="33"/>
      <c r="O17" s="33"/>
    </row>
    <row r="18" spans="3:7" ht="12.75">
      <c r="C18" s="15" t="s">
        <v>17</v>
      </c>
      <c r="D18" s="13"/>
      <c r="E18" s="13"/>
      <c r="F18" s="5"/>
      <c r="G18" s="5"/>
    </row>
    <row r="19" spans="3:7" ht="13.5" thickBot="1">
      <c r="C19" s="13"/>
      <c r="D19" s="13"/>
      <c r="E19" s="13"/>
      <c r="F19" s="5"/>
      <c r="G19" s="5"/>
    </row>
    <row r="20" spans="3:7" ht="21" thickBot="1">
      <c r="C20" s="36" t="s">
        <v>15</v>
      </c>
      <c r="D20" s="37"/>
      <c r="E20" s="37"/>
      <c r="F20" s="37"/>
      <c r="G20" s="38"/>
    </row>
    <row r="21" spans="3:7" ht="20.25">
      <c r="C21" s="12"/>
      <c r="D21" s="4"/>
      <c r="E21" s="4"/>
      <c r="F21" s="5"/>
      <c r="G21" s="5"/>
    </row>
    <row r="22" spans="4:10" ht="12.75">
      <c r="D22" s="3"/>
      <c r="E22" s="3"/>
      <c r="F22" s="3"/>
      <c r="G22" s="3"/>
      <c r="H22" s="3"/>
      <c r="I22" s="3"/>
      <c r="J22" s="3"/>
    </row>
    <row r="48" ht="12.75">
      <c r="H48" s="8"/>
    </row>
  </sheetData>
  <sheetProtection sheet="1"/>
  <mergeCells count="1">
    <mergeCell ref="C20:G20"/>
  </mergeCells>
  <printOptions/>
  <pageMargins left="0.75" right="0.75" top="1" bottom="1" header="0.5" footer="0.5"/>
  <pageSetup fitToHeight="1" fitToWidth="1" horizontalDpi="300" verticalDpi="300" orientation="portrait" scale="84" r:id="rId2"/>
  <headerFooter alignWithMargins="0">
    <oddHeader>&amp;C&amp;"Arial,Bold"&amp;20C-172
Weight and Balance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W. Weston</dc:creator>
  <cp:keywords/>
  <dc:description/>
  <cp:lastModifiedBy>DWW</cp:lastModifiedBy>
  <cp:lastPrinted>2006-10-27T00:55:19Z</cp:lastPrinted>
  <dcterms:created xsi:type="dcterms:W3CDTF">2001-01-13T02:02:24Z</dcterms:created>
  <dcterms:modified xsi:type="dcterms:W3CDTF">2018-08-14T04:48:28Z</dcterms:modified>
  <cp:category/>
  <cp:version/>
  <cp:contentType/>
  <cp:contentStatus/>
</cp:coreProperties>
</file>